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240" yWindow="240" windowWidth="25360" windowHeight="14040" tabRatio="500"/>
  </bookViews>
  <sheets>
    <sheet name="Hoja1 (2)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5" i="2" l="1"/>
  <c r="E36" i="2"/>
  <c r="E34" i="2"/>
  <c r="E31" i="2"/>
  <c r="E27" i="2"/>
  <c r="E25" i="2"/>
  <c r="E18" i="2"/>
  <c r="K7" i="2"/>
  <c r="J17" i="2"/>
  <c r="J7" i="2"/>
  <c r="J8" i="2"/>
  <c r="J9" i="2"/>
  <c r="J10" i="2"/>
  <c r="J11" i="2"/>
  <c r="J12" i="2"/>
  <c r="J13" i="2"/>
  <c r="J14" i="2"/>
  <c r="J15" i="2"/>
  <c r="J16" i="2"/>
  <c r="J19" i="2"/>
  <c r="J20" i="2"/>
  <c r="J21" i="2"/>
  <c r="J22" i="2"/>
  <c r="J23" i="2"/>
  <c r="J24" i="2"/>
  <c r="J26" i="2"/>
  <c r="J29" i="2"/>
  <c r="J30" i="2"/>
  <c r="J37" i="2"/>
  <c r="J38" i="2"/>
  <c r="J39" i="2"/>
  <c r="K24" i="2"/>
  <c r="N37" i="2"/>
  <c r="F7" i="2"/>
  <c r="G7" i="2"/>
  <c r="N7" i="2"/>
  <c r="F8" i="2"/>
  <c r="G8" i="2"/>
  <c r="N8" i="2"/>
  <c r="F9" i="2"/>
  <c r="G9" i="2"/>
  <c r="N9" i="2"/>
  <c r="F10" i="2"/>
  <c r="G10" i="2"/>
  <c r="N10" i="2"/>
  <c r="F11" i="2"/>
  <c r="G11" i="2"/>
  <c r="N11" i="2"/>
  <c r="F12" i="2"/>
  <c r="G12" i="2"/>
  <c r="N12" i="2"/>
  <c r="F13" i="2"/>
  <c r="G13" i="2"/>
  <c r="N13" i="2"/>
  <c r="F14" i="2"/>
  <c r="G14" i="2"/>
  <c r="N14" i="2"/>
  <c r="F15" i="2"/>
  <c r="G15" i="2"/>
  <c r="N15" i="2"/>
  <c r="F16" i="2"/>
  <c r="G16" i="2"/>
  <c r="N16" i="2"/>
  <c r="F17" i="2"/>
  <c r="G17" i="2"/>
  <c r="N17" i="2"/>
  <c r="F18" i="2"/>
  <c r="G18" i="2"/>
  <c r="N18" i="2"/>
  <c r="F19" i="2"/>
  <c r="G19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8" i="2"/>
  <c r="O37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8" i="2"/>
  <c r="K37" i="2"/>
  <c r="B6" i="2"/>
  <c r="C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F20" i="2"/>
  <c r="L20" i="2"/>
  <c r="F21" i="2"/>
  <c r="L21" i="2"/>
  <c r="F22" i="2"/>
  <c r="L22" i="2"/>
  <c r="F23" i="2"/>
  <c r="L23" i="2"/>
  <c r="F24" i="2"/>
  <c r="L24" i="2"/>
  <c r="F25" i="2"/>
  <c r="L25" i="2"/>
  <c r="F26" i="2"/>
  <c r="L26" i="2"/>
  <c r="F27" i="2"/>
  <c r="L27" i="2"/>
  <c r="F28" i="2"/>
  <c r="L28" i="2"/>
  <c r="F29" i="2"/>
  <c r="L29" i="2"/>
  <c r="F30" i="2"/>
  <c r="L30" i="2"/>
  <c r="F31" i="2"/>
  <c r="L31" i="2"/>
  <c r="F32" i="2"/>
  <c r="L32" i="2"/>
  <c r="F33" i="2"/>
  <c r="L33" i="2"/>
  <c r="F34" i="2"/>
  <c r="L34" i="2"/>
  <c r="F35" i="2"/>
  <c r="L35" i="2"/>
  <c r="F36" i="2"/>
  <c r="L36" i="2"/>
  <c r="L38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8" i="2"/>
  <c r="M6" i="2"/>
  <c r="K20" i="2"/>
  <c r="K17" i="2"/>
  <c r="K21" i="2"/>
  <c r="K22" i="2"/>
  <c r="K23" i="2"/>
  <c r="K26" i="2"/>
  <c r="K8" i="2"/>
  <c r="K9" i="2"/>
  <c r="K10" i="2"/>
  <c r="K11" i="2"/>
  <c r="K12" i="2"/>
  <c r="K13" i="2"/>
  <c r="K14" i="2"/>
  <c r="K15" i="2"/>
  <c r="K16" i="2"/>
  <c r="K29" i="2"/>
  <c r="K30" i="2"/>
  <c r="K19" i="2"/>
  <c r="K38" i="2"/>
  <c r="K39" i="2"/>
  <c r="O39" i="2"/>
  <c r="M39" i="2"/>
  <c r="N39" i="2"/>
  <c r="L39" i="2"/>
</calcChain>
</file>

<file path=xl/sharedStrings.xml><?xml version="1.0" encoding="utf-8"?>
<sst xmlns="http://schemas.openxmlformats.org/spreadsheetml/2006/main" count="94" uniqueCount="54">
  <si>
    <t>Precio a consumidor</t>
  </si>
  <si>
    <t>Precio Mayorista Regional</t>
  </si>
  <si>
    <t>Precio exportacion (13 cortes 25% sobre precio nacional)</t>
  </si>
  <si>
    <t>Valor corte Mayorista Regional</t>
  </si>
  <si>
    <t>Macho480</t>
  </si>
  <si>
    <t>Hembra440</t>
  </si>
  <si>
    <t>CHOCLILLO</t>
  </si>
  <si>
    <t>PUNTA PALETA</t>
  </si>
  <si>
    <t>PLATEADA</t>
  </si>
  <si>
    <t>ASADO CARNICERO</t>
  </si>
  <si>
    <t>SOBRECOSTILLA</t>
  </si>
  <si>
    <t>TAPAPECHO</t>
  </si>
  <si>
    <t>HUACHALOMO Y COGOTE</t>
  </si>
  <si>
    <t>TAPA BARRIGA</t>
  </si>
  <si>
    <t>ABASTERO</t>
  </si>
  <si>
    <t>Regional</t>
  </si>
  <si>
    <t>Nacional</t>
  </si>
  <si>
    <t>Peso en Pie</t>
  </si>
  <si>
    <t>Rendimiento (%)</t>
  </si>
  <si>
    <t>Cortes                      .</t>
  </si>
  <si>
    <t>ASADO DE TIRA</t>
  </si>
  <si>
    <t>OSOBUCO</t>
  </si>
  <si>
    <t>Peso de la canal (kilos)</t>
  </si>
  <si>
    <t>Precios ($ por kilo)</t>
  </si>
  <si>
    <t>LOMO VETADO (*)</t>
  </si>
  <si>
    <t>FILETE (*)</t>
  </si>
  <si>
    <t>LOMO LISO (*)</t>
  </si>
  <si>
    <t>ASIENTO PICANA (*)</t>
  </si>
  <si>
    <t>PUNTA PICANA (*)</t>
  </si>
  <si>
    <t>POSTA NEGRA (*)</t>
  </si>
  <si>
    <t>POSTA ROSADA (*)</t>
  </si>
  <si>
    <t>GANSO Y PUNTA DE GANSO (*)</t>
  </si>
  <si>
    <t>POLLO GANSO (*)</t>
  </si>
  <si>
    <t>PALANCA (*)</t>
  </si>
  <si>
    <t>POSTA PALETA (*)</t>
  </si>
  <si>
    <t>ENTRAÑA (*)</t>
  </si>
  <si>
    <t>POLLO BARRIGA (*) (**)</t>
  </si>
  <si>
    <t>MALAYA (**)</t>
  </si>
  <si>
    <t>LAGARTO MANO (**)</t>
  </si>
  <si>
    <t>OTROS (**)</t>
  </si>
  <si>
    <t>HUESO CARNUDO Y PELADO (**)</t>
  </si>
  <si>
    <t>RECORTES (**)</t>
  </si>
  <si>
    <t>GRASA (**)</t>
  </si>
  <si>
    <t>DESPERDICIO (**)</t>
  </si>
  <si>
    <t>(*) Cortes de exportación</t>
  </si>
  <si>
    <t>(**) Valores estimados para mercado regional, solo referencial</t>
  </si>
  <si>
    <t xml:space="preserve">Precio Nacional </t>
  </si>
  <si>
    <t>VALOR CANAL</t>
  </si>
  <si>
    <t>VALOR POR KILO</t>
  </si>
  <si>
    <t>Valor corte Exportación (***)</t>
  </si>
  <si>
    <t>(***) Se aplica precio de exportación solo sobre 13 cortes exportables, los demás mantienen precio mercado nacional</t>
  </si>
  <si>
    <t>Valor corte Nacional</t>
  </si>
  <si>
    <t>Determinación Precios por Kilo para Mercados</t>
  </si>
  <si>
    <t>Nacional-Exportación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</si>
</sst>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9" fontId="2" fillId="0" borderId="11" xfId="0" applyNumberFormat="1" applyFont="1" applyBorder="1" applyAlignment="1">
      <alignment horizontal="center" vertical="center"/>
    </xf>
    <xf numFmtId="9" fontId="2" fillId="0" borderId="1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9" fontId="2" fillId="0" borderId="13" xfId="0" applyNumberFormat="1" applyFont="1" applyBorder="1" applyAlignment="1">
      <alignment horizontal="center" vertical="center"/>
    </xf>
    <xf numFmtId="9" fontId="2" fillId="0" borderId="18" xfId="0" applyNumberFormat="1" applyFont="1" applyBorder="1" applyAlignment="1">
      <alignment horizontal="center" vertical="center"/>
    </xf>
    <xf numFmtId="9" fontId="2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2" borderId="29" xfId="0" applyFont="1" applyFill="1" applyBorder="1" applyAlignment="1">
      <alignment vertical="center"/>
    </xf>
    <xf numFmtId="0" fontId="1" fillId="2" borderId="30" xfId="0" applyFont="1" applyFill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0" borderId="31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164" fontId="1" fillId="0" borderId="33" xfId="0" applyNumberFormat="1" applyFont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9" fontId="1" fillId="0" borderId="33" xfId="0" applyNumberFormat="1" applyFont="1" applyBorder="1" applyAlignment="1">
      <alignment horizontal="center" vertical="center"/>
    </xf>
    <xf numFmtId="9" fontId="1" fillId="0" borderId="34" xfId="0" applyNumberFormat="1" applyFont="1" applyBorder="1" applyAlignment="1">
      <alignment horizontal="center" vertical="center"/>
    </xf>
  </cellXfs>
  <cellStyles count="3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topLeftCell="E1" workbookViewId="0">
      <selection activeCell="N4" sqref="N4:O4"/>
    </sheetView>
  </sheetViews>
  <sheetFormatPr baseColWidth="10" defaultRowHeight="14" x14ac:dyDescent="0"/>
  <cols>
    <col min="1" max="1" width="27.83203125" style="30" bestFit="1" customWidth="1"/>
    <col min="2" max="3" width="10.83203125" style="30"/>
    <col min="4" max="4" width="0.1640625" style="1" customWidth="1"/>
    <col min="5" max="5" width="16" style="1" customWidth="1"/>
    <col min="6" max="6" width="16.6640625" style="1" customWidth="1"/>
    <col min="7" max="7" width="18.33203125" style="30" customWidth="1"/>
    <col min="8" max="8" width="5.5" style="30" customWidth="1"/>
    <col min="9" max="9" width="27.83203125" style="30" bestFit="1" customWidth="1"/>
    <col min="10" max="10" width="12.6640625" style="30" customWidth="1"/>
    <col min="11" max="11" width="12" style="30" customWidth="1"/>
    <col min="12" max="12" width="11.5" style="30" customWidth="1"/>
    <col min="13" max="13" width="10.83203125" style="30"/>
    <col min="14" max="14" width="12.33203125" style="30" customWidth="1"/>
    <col min="15" max="15" width="12" style="30" customWidth="1"/>
    <col min="16" max="16" width="13.5" style="30" bestFit="1" customWidth="1"/>
    <col min="17" max="16384" width="10.83203125" style="30"/>
  </cols>
  <sheetData>
    <row r="1" spans="1:17" ht="15" thickBot="1"/>
    <row r="2" spans="1:17" ht="15" thickBot="1">
      <c r="B2" s="18" t="s">
        <v>22</v>
      </c>
      <c r="C2" s="20"/>
      <c r="D2" s="10" t="s">
        <v>0</v>
      </c>
      <c r="E2" s="11" t="s">
        <v>23</v>
      </c>
      <c r="F2" s="12"/>
      <c r="G2" s="13"/>
      <c r="H2" s="66"/>
      <c r="J2" s="69" t="s">
        <v>52</v>
      </c>
      <c r="K2" s="71"/>
      <c r="L2" s="71"/>
      <c r="M2" s="71"/>
      <c r="N2" s="71"/>
      <c r="O2" s="70"/>
    </row>
    <row r="3" spans="1:17" ht="15" thickBot="1">
      <c r="B3" s="3" t="s">
        <v>4</v>
      </c>
      <c r="C3" s="4" t="s">
        <v>5</v>
      </c>
      <c r="D3" s="10"/>
      <c r="E3" s="14"/>
      <c r="F3" s="15"/>
      <c r="G3" s="16"/>
      <c r="H3" s="66"/>
      <c r="J3" s="69" t="s">
        <v>15</v>
      </c>
      <c r="K3" s="70"/>
      <c r="L3" s="69" t="s">
        <v>16</v>
      </c>
      <c r="M3" s="70"/>
      <c r="N3" s="14" t="s">
        <v>53</v>
      </c>
      <c r="O3" s="16"/>
    </row>
    <row r="4" spans="1:17">
      <c r="A4" s="58" t="s">
        <v>17</v>
      </c>
      <c r="B4" s="5">
        <v>480</v>
      </c>
      <c r="C4" s="6">
        <v>440</v>
      </c>
      <c r="D4" s="17"/>
      <c r="E4" s="18" t="s">
        <v>1</v>
      </c>
      <c r="F4" s="19" t="s">
        <v>46</v>
      </c>
      <c r="G4" s="20" t="s">
        <v>2</v>
      </c>
      <c r="H4" s="68"/>
      <c r="J4" s="72" t="s">
        <v>3</v>
      </c>
      <c r="K4" s="73"/>
      <c r="L4" s="72" t="s">
        <v>51</v>
      </c>
      <c r="M4" s="73"/>
      <c r="N4" s="72" t="s">
        <v>49</v>
      </c>
      <c r="O4" s="73"/>
      <c r="P4" s="68"/>
      <c r="Q4" s="68"/>
    </row>
    <row r="5" spans="1:17" ht="15" thickBot="1">
      <c r="A5" s="59" t="s">
        <v>18</v>
      </c>
      <c r="B5" s="7">
        <v>0.54166666666666696</v>
      </c>
      <c r="C5" s="8">
        <v>0.54</v>
      </c>
      <c r="D5" s="17"/>
      <c r="E5" s="21"/>
      <c r="F5" s="22"/>
      <c r="G5" s="23"/>
      <c r="H5" s="68"/>
      <c r="J5" s="52" t="s">
        <v>4</v>
      </c>
      <c r="K5" s="54" t="s">
        <v>5</v>
      </c>
      <c r="L5" s="52" t="s">
        <v>4</v>
      </c>
      <c r="M5" s="54" t="s">
        <v>5</v>
      </c>
      <c r="N5" s="52" t="s">
        <v>4</v>
      </c>
      <c r="O5" s="54" t="s">
        <v>5</v>
      </c>
      <c r="P5" s="68"/>
      <c r="Q5" s="68"/>
    </row>
    <row r="6" spans="1:17" ht="14" customHeight="1" thickBot="1">
      <c r="A6" s="60" t="s">
        <v>19</v>
      </c>
      <c r="B6" s="24">
        <f>+B4*B5</f>
        <v>260.00000000000011</v>
      </c>
      <c r="C6" s="25">
        <f>+C4*C5</f>
        <v>237.60000000000002</v>
      </c>
      <c r="D6" s="26"/>
      <c r="E6" s="27"/>
      <c r="F6" s="28">
        <v>0.4</v>
      </c>
      <c r="G6" s="29">
        <v>0.25</v>
      </c>
      <c r="H6" s="68"/>
      <c r="I6" s="9" t="s">
        <v>19</v>
      </c>
      <c r="J6" s="77">
        <v>260</v>
      </c>
      <c r="K6" s="78">
        <v>237.6</v>
      </c>
      <c r="L6" s="79">
        <v>260</v>
      </c>
      <c r="M6" s="80">
        <f>440*0.54</f>
        <v>237.60000000000002</v>
      </c>
      <c r="N6" s="81">
        <v>1</v>
      </c>
      <c r="O6" s="82">
        <v>1</v>
      </c>
    </row>
    <row r="7" spans="1:17">
      <c r="A7" s="61" t="s">
        <v>24</v>
      </c>
      <c r="B7" s="31">
        <v>5.59</v>
      </c>
      <c r="C7" s="32">
        <v>5.1559200000000001</v>
      </c>
      <c r="D7" s="33">
        <v>8158</v>
      </c>
      <c r="E7" s="34">
        <v>5782.9714285714281</v>
      </c>
      <c r="F7" s="35">
        <f t="shared" ref="F7:F36" si="0">D7/(1+$F$6)</f>
        <v>5827.1428571428578</v>
      </c>
      <c r="G7" s="36">
        <f>+F7*(1+$G$6)</f>
        <v>7283.9285714285725</v>
      </c>
      <c r="H7" s="68"/>
      <c r="I7" s="61" t="s">
        <v>24</v>
      </c>
      <c r="J7" s="74">
        <f>+E7*B7</f>
        <v>32326.81028571428</v>
      </c>
      <c r="K7" s="75">
        <f>+E7*C7</f>
        <v>29816.538047999999</v>
      </c>
      <c r="L7" s="74">
        <f>$F7*B7</f>
        <v>32573.728571428575</v>
      </c>
      <c r="M7" s="75">
        <f>$F7*C7</f>
        <v>30044.282400000004</v>
      </c>
      <c r="N7" s="74">
        <f>+(B7*G7*$N$6)+(B7*F7*(1-$N$6))</f>
        <v>40717.160714285717</v>
      </c>
      <c r="O7" s="75">
        <f>+(C7*G7*$O$6)+(C7*F7*(1-$O$6))</f>
        <v>37555.353000000003</v>
      </c>
    </row>
    <row r="8" spans="1:17">
      <c r="A8" s="62" t="s">
        <v>25</v>
      </c>
      <c r="B8" s="38">
        <v>3.8480000000000003</v>
      </c>
      <c r="C8" s="39">
        <v>3.9916800000000001</v>
      </c>
      <c r="D8" s="33">
        <v>10135</v>
      </c>
      <c r="E8" s="34">
        <v>5859.2571428571418</v>
      </c>
      <c r="F8" s="35">
        <f>D8/(1+$F$6)</f>
        <v>7239.2857142857147</v>
      </c>
      <c r="G8" s="36">
        <f t="shared" ref="G8:G16" si="1">+F8*(1+$G$6)</f>
        <v>9049.1071428571431</v>
      </c>
      <c r="H8" s="68"/>
      <c r="I8" s="62" t="s">
        <v>25</v>
      </c>
      <c r="J8" s="34">
        <f>+E8*B8</f>
        <v>22546.421485714283</v>
      </c>
      <c r="K8" s="36">
        <f>+E8*C8</f>
        <v>23388.279551999996</v>
      </c>
      <c r="L8" s="34">
        <f>$F8*B8</f>
        <v>27856.771428571432</v>
      </c>
      <c r="M8" s="36">
        <f>$F8*C8</f>
        <v>28896.912000000004</v>
      </c>
      <c r="N8" s="34">
        <f>+(B8*G8*$N$6)+(B8*F8*(1-$N$6))</f>
        <v>34820.96428571429</v>
      </c>
      <c r="O8" s="36">
        <f>+(C8*G8*$O$6)+(C8*F8*(1-$O$6))</f>
        <v>36121.14</v>
      </c>
    </row>
    <row r="9" spans="1:17">
      <c r="A9" s="62" t="s">
        <v>26</v>
      </c>
      <c r="B9" s="38">
        <v>9.048</v>
      </c>
      <c r="C9" s="39">
        <v>9.0525600000000015</v>
      </c>
      <c r="D9" s="33">
        <v>7589</v>
      </c>
      <c r="E9" s="34">
        <v>5534.5714285714284</v>
      </c>
      <c r="F9" s="35">
        <f>D9/(1+$F$6)</f>
        <v>5420.7142857142862</v>
      </c>
      <c r="G9" s="36">
        <f t="shared" si="1"/>
        <v>6775.8928571428578</v>
      </c>
      <c r="H9" s="68"/>
      <c r="I9" s="62" t="s">
        <v>26</v>
      </c>
      <c r="J9" s="34">
        <f>+E9*B9</f>
        <v>50076.802285714286</v>
      </c>
      <c r="K9" s="36">
        <f>+E9*C9</f>
        <v>50102.039931428575</v>
      </c>
      <c r="L9" s="34">
        <f>$F9*B9</f>
        <v>49046.622857142866</v>
      </c>
      <c r="M9" s="36">
        <f>$F9*C9</f>
        <v>49071.341314285724</v>
      </c>
      <c r="N9" s="34">
        <f>+(B9*G9*$N$6)+(B9*F9*(1-$N$6))</f>
        <v>61308.278571428578</v>
      </c>
      <c r="O9" s="36">
        <f>+(C9*G9*$O$6)+(C9*F9*(1-$O$6))</f>
        <v>61339.176642857157</v>
      </c>
    </row>
    <row r="10" spans="1:17">
      <c r="A10" s="62" t="s">
        <v>27</v>
      </c>
      <c r="B10" s="38">
        <v>6.2919999999999989</v>
      </c>
      <c r="C10" s="39">
        <v>6.0825600000000009</v>
      </c>
      <c r="D10" s="33">
        <v>6686</v>
      </c>
      <c r="E10" s="34">
        <v>4371.7999999999993</v>
      </c>
      <c r="F10" s="35">
        <f>D10/(1+$F$6)</f>
        <v>4775.7142857142862</v>
      </c>
      <c r="G10" s="36">
        <f t="shared" si="1"/>
        <v>5969.6428571428578</v>
      </c>
      <c r="H10" s="68"/>
      <c r="I10" s="62" t="s">
        <v>27</v>
      </c>
      <c r="J10" s="34">
        <f>+E10*B10</f>
        <v>27507.36559999999</v>
      </c>
      <c r="K10" s="36">
        <f>+E10*C10</f>
        <v>26591.735807999998</v>
      </c>
      <c r="L10" s="34">
        <f>$F10*B10</f>
        <v>30048.794285714284</v>
      </c>
      <c r="M10" s="36">
        <f>$F10*C10</f>
        <v>29048.568685714294</v>
      </c>
      <c r="N10" s="34">
        <f>+(B10*G10*$N$6)+(B10*F10*(1-$N$6))</f>
        <v>37560.992857142854</v>
      </c>
      <c r="O10" s="36">
        <f>+(C10*G10*$O$6)+(C10*F10*(1-$O$6))</f>
        <v>36310.710857142869</v>
      </c>
    </row>
    <row r="11" spans="1:17">
      <c r="A11" s="62" t="s">
        <v>28</v>
      </c>
      <c r="B11" s="38">
        <v>2.08</v>
      </c>
      <c r="C11" s="39">
        <v>2.0433600000000003</v>
      </c>
      <c r="D11" s="33">
        <v>6713</v>
      </c>
      <c r="E11" s="34">
        <v>3806.16</v>
      </c>
      <c r="F11" s="35">
        <f>D11/(1+$F$6)</f>
        <v>4795</v>
      </c>
      <c r="G11" s="36">
        <f t="shared" si="1"/>
        <v>5993.75</v>
      </c>
      <c r="H11" s="68"/>
      <c r="I11" s="62" t="s">
        <v>28</v>
      </c>
      <c r="J11" s="34">
        <f>+E11*B11</f>
        <v>7916.8127999999997</v>
      </c>
      <c r="K11" s="36">
        <f>+E11*C11</f>
        <v>7777.3550976000006</v>
      </c>
      <c r="L11" s="34">
        <f>$F11*B11</f>
        <v>9973.6</v>
      </c>
      <c r="M11" s="36">
        <f>$F11*C11</f>
        <v>9797.9112000000023</v>
      </c>
      <c r="N11" s="34">
        <f>+(B11*G11*$N$6)+(B11*F11*(1-$N$6))</f>
        <v>12467</v>
      </c>
      <c r="O11" s="36">
        <f>+(C11*G11*$O$6)+(C11*F11*(1-$O$6))</f>
        <v>12247.389000000001</v>
      </c>
    </row>
    <row r="12" spans="1:17">
      <c r="A12" s="62" t="s">
        <v>29</v>
      </c>
      <c r="B12" s="38">
        <v>14.351999999999999</v>
      </c>
      <c r="C12" s="39">
        <v>14.06592</v>
      </c>
      <c r="D12" s="33">
        <v>5248</v>
      </c>
      <c r="E12" s="34">
        <v>3637.6</v>
      </c>
      <c r="F12" s="35">
        <f>D12/(1+$F$6)</f>
        <v>3748.5714285714289</v>
      </c>
      <c r="G12" s="36">
        <f t="shared" si="1"/>
        <v>4685.7142857142862</v>
      </c>
      <c r="H12" s="68"/>
      <c r="I12" s="62" t="s">
        <v>29</v>
      </c>
      <c r="J12" s="34">
        <f>+E12*B12</f>
        <v>52206.835199999994</v>
      </c>
      <c r="K12" s="36">
        <f>+E12*C12</f>
        <v>51166.190591999999</v>
      </c>
      <c r="L12" s="34">
        <f>$F12*B12</f>
        <v>53799.497142857144</v>
      </c>
      <c r="M12" s="36">
        <f>$F12*C12</f>
        <v>52727.105828571432</v>
      </c>
      <c r="N12" s="34">
        <f>+(B12*G12*$N$6)+(B12*F12*(1-$N$6))</f>
        <v>67249.371428571423</v>
      </c>
      <c r="O12" s="36">
        <f>+(C12*G12*$O$6)+(C12*F12*(1-$O$6))</f>
        <v>65908.882285714295</v>
      </c>
    </row>
    <row r="13" spans="1:17">
      <c r="A13" s="62" t="s">
        <v>30</v>
      </c>
      <c r="B13" s="38">
        <v>9.23</v>
      </c>
      <c r="C13" s="39">
        <v>8.7912000000000017</v>
      </c>
      <c r="D13" s="33">
        <v>5205</v>
      </c>
      <c r="E13" s="34">
        <v>3624.9</v>
      </c>
      <c r="F13" s="35">
        <f>D13/(1+$F$6)</f>
        <v>3717.8571428571431</v>
      </c>
      <c r="G13" s="36">
        <f t="shared" si="1"/>
        <v>4647.3214285714294</v>
      </c>
      <c r="H13" s="68"/>
      <c r="I13" s="62" t="s">
        <v>30</v>
      </c>
      <c r="J13" s="34">
        <f>+E13*B13</f>
        <v>33457.827000000005</v>
      </c>
      <c r="K13" s="36">
        <f>+E13*C13</f>
        <v>31867.220880000008</v>
      </c>
      <c r="L13" s="34">
        <f>$F13*B13</f>
        <v>34315.821428571435</v>
      </c>
      <c r="M13" s="36">
        <f>$F13*C13</f>
        <v>32684.425714285724</v>
      </c>
      <c r="N13" s="34">
        <f>+(B13*G13*$N$6)+(B13*F13*(1-$N$6))</f>
        <v>42894.776785714297</v>
      </c>
      <c r="O13" s="36">
        <f>+(C13*G13*$O$6)+(C13*F13*(1-$O$6))</f>
        <v>40855.532142857155</v>
      </c>
    </row>
    <row r="14" spans="1:17">
      <c r="A14" s="62" t="s">
        <v>31</v>
      </c>
      <c r="B14" s="38">
        <v>12.142000000000001</v>
      </c>
      <c r="C14" s="39">
        <v>11.072160000000002</v>
      </c>
      <c r="D14" s="33">
        <v>6149</v>
      </c>
      <c r="E14" s="40">
        <v>3566.7</v>
      </c>
      <c r="F14" s="41">
        <f>D14/(1+$F$6)</f>
        <v>4392.1428571428578</v>
      </c>
      <c r="G14" s="36">
        <f t="shared" si="1"/>
        <v>5490.1785714285725</v>
      </c>
      <c r="H14" s="68"/>
      <c r="I14" s="62" t="s">
        <v>31</v>
      </c>
      <c r="J14" s="34">
        <f>+E14*B14</f>
        <v>43306.871400000004</v>
      </c>
      <c r="K14" s="36">
        <f>+E14*C14</f>
        <v>39491.073072000007</v>
      </c>
      <c r="L14" s="34">
        <f>$F14*B14</f>
        <v>53329.398571428588</v>
      </c>
      <c r="M14" s="36">
        <f>$F14*C14</f>
        <v>48630.508457142874</v>
      </c>
      <c r="N14" s="34">
        <f>+(B14*G14*$N$6)+(B14*F14*(1-$N$6))</f>
        <v>66661.748214285733</v>
      </c>
      <c r="O14" s="36">
        <f>+(C14*G14*$O$6)+(C14*F14*(1-$O$6))</f>
        <v>60788.135571428596</v>
      </c>
    </row>
    <row r="15" spans="1:17">
      <c r="A15" s="62" t="s">
        <v>32</v>
      </c>
      <c r="B15" s="38">
        <v>4.3680000000000003</v>
      </c>
      <c r="C15" s="39">
        <v>4.1580000000000004</v>
      </c>
      <c r="D15" s="33">
        <v>5730</v>
      </c>
      <c r="E15" s="40">
        <v>3476.7</v>
      </c>
      <c r="F15" s="41">
        <f>D15/(1+$F$6)</f>
        <v>4092.8571428571431</v>
      </c>
      <c r="G15" s="36">
        <f t="shared" si="1"/>
        <v>5116.0714285714294</v>
      </c>
      <c r="H15" s="68"/>
      <c r="I15" s="62" t="s">
        <v>32</v>
      </c>
      <c r="J15" s="34">
        <f>+E15*B15</f>
        <v>15186.2256</v>
      </c>
      <c r="K15" s="36">
        <f>+E15*C15</f>
        <v>14456.1186</v>
      </c>
      <c r="L15" s="34">
        <f>$F15*B15</f>
        <v>17877.600000000002</v>
      </c>
      <c r="M15" s="36">
        <f>$F15*C15</f>
        <v>17018.100000000002</v>
      </c>
      <c r="N15" s="34">
        <f>+(B15*G15*$N$6)+(B15*F15*(1-$N$6))</f>
        <v>22347.000000000004</v>
      </c>
      <c r="O15" s="36">
        <f>+(C15*G15*$O$6)+(C15*F15*(1-$O$6))</f>
        <v>21272.625000000004</v>
      </c>
    </row>
    <row r="16" spans="1:17">
      <c r="A16" s="62" t="s">
        <v>33</v>
      </c>
      <c r="B16" s="38">
        <v>1.3</v>
      </c>
      <c r="C16" s="39">
        <v>1.4731200000000002</v>
      </c>
      <c r="D16" s="33">
        <v>6445</v>
      </c>
      <c r="E16" s="40">
        <v>4304.3999999999996</v>
      </c>
      <c r="F16" s="41">
        <f>D16/(1+$F$6)</f>
        <v>4603.5714285714284</v>
      </c>
      <c r="G16" s="36">
        <f t="shared" si="1"/>
        <v>5754.4642857142853</v>
      </c>
      <c r="H16" s="68"/>
      <c r="I16" s="62" t="s">
        <v>33</v>
      </c>
      <c r="J16" s="34">
        <f>+E16*B16</f>
        <v>5595.7199999999993</v>
      </c>
      <c r="K16" s="36">
        <f>+E16*C16</f>
        <v>6340.8977279999999</v>
      </c>
      <c r="L16" s="34">
        <f>$F16*B16</f>
        <v>5984.6428571428569</v>
      </c>
      <c r="M16" s="36">
        <f>$F16*C16</f>
        <v>6781.6131428571434</v>
      </c>
      <c r="N16" s="34">
        <f>+(B16*G16*$N$6)+(B16*F16*(1-$N$6))</f>
        <v>7480.8035714285716</v>
      </c>
      <c r="O16" s="36">
        <f>+(C16*G16*$O$6)+(C16*F16*(1-$O$6))</f>
        <v>8477.0164285714291</v>
      </c>
    </row>
    <row r="17" spans="1:16">
      <c r="A17" s="62" t="s">
        <v>34</v>
      </c>
      <c r="B17" s="38">
        <v>7.4620000000000006</v>
      </c>
      <c r="C17" s="39">
        <v>6.4864800000000002</v>
      </c>
      <c r="D17" s="33">
        <v>5008</v>
      </c>
      <c r="E17" s="34">
        <v>3647.6</v>
      </c>
      <c r="F17" s="35">
        <f>D17/(1+$F$6)</f>
        <v>3577.1428571428573</v>
      </c>
      <c r="G17" s="36">
        <f>+F17*(1+$G$6)</f>
        <v>4471.4285714285716</v>
      </c>
      <c r="H17" s="68"/>
      <c r="I17" s="62" t="s">
        <v>34</v>
      </c>
      <c r="J17" s="34">
        <f>+E17*B17</f>
        <v>27218.391200000002</v>
      </c>
      <c r="K17" s="36">
        <f>+E17*C17</f>
        <v>23660.084448000001</v>
      </c>
      <c r="L17" s="34">
        <f>$F17*B17</f>
        <v>26692.640000000003</v>
      </c>
      <c r="M17" s="36">
        <f>$F17*C17</f>
        <v>23203.065600000002</v>
      </c>
      <c r="N17" s="34">
        <f>+(B17*G17*$N$6)+(B17*F17*(1-$N$6))</f>
        <v>33365.800000000003</v>
      </c>
      <c r="O17" s="36">
        <f>+(C17*G17*$O$6)+(C17*F17*(1-$O$6))</f>
        <v>29003.832000000002</v>
      </c>
      <c r="P17" s="37"/>
    </row>
    <row r="18" spans="1:16">
      <c r="A18" s="62" t="s">
        <v>36</v>
      </c>
      <c r="B18" s="38">
        <v>1.3520000000000001</v>
      </c>
      <c r="C18" s="39">
        <v>1.2117600000000002</v>
      </c>
      <c r="D18" s="33">
        <v>6820</v>
      </c>
      <c r="E18" s="40">
        <f>+J18/B18</f>
        <v>3848.4285714285716</v>
      </c>
      <c r="F18" s="41">
        <f>D18/(1+$F$6)</f>
        <v>4871.4285714285716</v>
      </c>
      <c r="G18" s="36">
        <f t="shared" ref="G18:G19" si="2">+F18*(1+$G$6)</f>
        <v>6089.2857142857147</v>
      </c>
      <c r="H18" s="68"/>
      <c r="I18" s="62" t="s">
        <v>36</v>
      </c>
      <c r="J18" s="34">
        <v>5203.0754285714293</v>
      </c>
      <c r="K18" s="36">
        <v>4574.8267714285721</v>
      </c>
      <c r="L18" s="34">
        <f>$F18*B18</f>
        <v>6586.1714285714288</v>
      </c>
      <c r="M18" s="36">
        <f>$F18*C18</f>
        <v>5903.0022857142867</v>
      </c>
      <c r="N18" s="34">
        <f>+(B18*G18*$N$6)+(B18*F18*(1-$N$6))</f>
        <v>8232.7142857142862</v>
      </c>
      <c r="O18" s="36">
        <f>+(C18*G18*$O$6)+(C18*F18*(1-$O$6))</f>
        <v>7378.7528571428584</v>
      </c>
      <c r="P18" s="37"/>
    </row>
    <row r="19" spans="1:16">
      <c r="A19" s="62" t="s">
        <v>35</v>
      </c>
      <c r="B19" s="38">
        <v>0.72800000000000009</v>
      </c>
      <c r="C19" s="39">
        <v>0.90288000000000013</v>
      </c>
      <c r="D19" s="33">
        <v>10200</v>
      </c>
      <c r="E19" s="40">
        <v>4521.4799999999996</v>
      </c>
      <c r="F19" s="41">
        <f>D19/(1+$F$6)</f>
        <v>7285.7142857142862</v>
      </c>
      <c r="G19" s="36">
        <f t="shared" si="2"/>
        <v>9107.1428571428587</v>
      </c>
      <c r="H19" s="68"/>
      <c r="I19" s="62" t="s">
        <v>35</v>
      </c>
      <c r="J19" s="34">
        <f>+E19*B19</f>
        <v>3291.63744</v>
      </c>
      <c r="K19" s="36">
        <f>+E19*C19</f>
        <v>4082.3538624000003</v>
      </c>
      <c r="L19" s="34">
        <f>$F19*B19</f>
        <v>5304.0000000000009</v>
      </c>
      <c r="M19" s="36">
        <f>$F19*C19</f>
        <v>6578.1257142857157</v>
      </c>
      <c r="N19" s="34">
        <f>+(B19*G19*$N$6)+(B19*F19*(1-$N$6))</f>
        <v>6630.0000000000018</v>
      </c>
      <c r="O19" s="36">
        <f>+(C19*G19*$O$6)+(C19*F19*(1-$O$6))</f>
        <v>8222.657142857146</v>
      </c>
      <c r="P19" s="37"/>
    </row>
    <row r="20" spans="1:16">
      <c r="A20" s="63" t="s">
        <v>6</v>
      </c>
      <c r="B20" s="42">
        <v>5.2000000000000005E-2</v>
      </c>
      <c r="C20" s="43">
        <v>0.14255999999999999</v>
      </c>
      <c r="D20" s="44">
        <v>5954</v>
      </c>
      <c r="E20" s="45">
        <v>3601.7999999999997</v>
      </c>
      <c r="F20" s="46">
        <f t="shared" si="0"/>
        <v>4252.8571428571431</v>
      </c>
      <c r="G20" s="47">
        <v>4252.8571428571431</v>
      </c>
      <c r="H20" s="68"/>
      <c r="I20" s="63" t="s">
        <v>6</v>
      </c>
      <c r="J20" s="49">
        <f>+E20*B20</f>
        <v>187.2936</v>
      </c>
      <c r="K20" s="48">
        <f>+E20*C20</f>
        <v>513.47260799999992</v>
      </c>
      <c r="L20" s="49">
        <f>$F20*B20</f>
        <v>221.14857142857147</v>
      </c>
      <c r="M20" s="48">
        <f>$F20*C20</f>
        <v>606.28731428571427</v>
      </c>
      <c r="N20" s="49">
        <f>+B20*G20</f>
        <v>221.14857142857147</v>
      </c>
      <c r="O20" s="48">
        <f>+C20*G20</f>
        <v>606.28731428571427</v>
      </c>
    </row>
    <row r="21" spans="1:16">
      <c r="A21" s="63" t="s">
        <v>7</v>
      </c>
      <c r="B21" s="42">
        <v>3.5620000000000003</v>
      </c>
      <c r="C21" s="43">
        <v>3.2076000000000007</v>
      </c>
      <c r="D21" s="44">
        <v>5897</v>
      </c>
      <c r="E21" s="45">
        <v>3050.7</v>
      </c>
      <c r="F21" s="46">
        <f t="shared" si="0"/>
        <v>4212.1428571428578</v>
      </c>
      <c r="G21" s="48">
        <v>4212.1428571428578</v>
      </c>
      <c r="H21" s="68"/>
      <c r="I21" s="63" t="s">
        <v>7</v>
      </c>
      <c r="J21" s="49">
        <f>+E21*B21</f>
        <v>10866.5934</v>
      </c>
      <c r="K21" s="48">
        <f>+E21*C21</f>
        <v>9785.4253200000021</v>
      </c>
      <c r="L21" s="49">
        <f>$F21*B21</f>
        <v>15003.652857142861</v>
      </c>
      <c r="M21" s="48">
        <f>$F21*C21</f>
        <v>13510.869428571434</v>
      </c>
      <c r="N21" s="49">
        <f>+B21*G21</f>
        <v>15003.652857142861</v>
      </c>
      <c r="O21" s="48">
        <f>+C21*G21</f>
        <v>13510.869428571434</v>
      </c>
    </row>
    <row r="22" spans="1:16">
      <c r="A22" s="63" t="s">
        <v>8</v>
      </c>
      <c r="B22" s="42">
        <v>5.3559999999999999</v>
      </c>
      <c r="C22" s="43">
        <v>4.2292800000000002</v>
      </c>
      <c r="D22" s="44">
        <v>5460</v>
      </c>
      <c r="E22" s="49">
        <v>3508</v>
      </c>
      <c r="F22" s="2">
        <f t="shared" si="0"/>
        <v>3900.0000000000005</v>
      </c>
      <c r="G22" s="48">
        <v>3900.0000000000005</v>
      </c>
      <c r="H22" s="68"/>
      <c r="I22" s="63" t="s">
        <v>8</v>
      </c>
      <c r="J22" s="49">
        <f>+E22*B22</f>
        <v>18788.847999999998</v>
      </c>
      <c r="K22" s="48">
        <f>+E22*C22</f>
        <v>14836.31424</v>
      </c>
      <c r="L22" s="49">
        <f>$F22*B22</f>
        <v>20888.400000000001</v>
      </c>
      <c r="M22" s="48">
        <f>$F22*C22</f>
        <v>16494.192000000003</v>
      </c>
      <c r="N22" s="49">
        <f>+B22*G22</f>
        <v>20888.400000000001</v>
      </c>
      <c r="O22" s="48">
        <f>+C22*G22</f>
        <v>16494.192000000003</v>
      </c>
    </row>
    <row r="23" spans="1:16">
      <c r="A23" s="63" t="s">
        <v>9</v>
      </c>
      <c r="B23" s="42">
        <v>3.51</v>
      </c>
      <c r="C23" s="43">
        <v>3.2076000000000007</v>
      </c>
      <c r="D23" s="44">
        <v>4937</v>
      </c>
      <c r="E23" s="49">
        <v>3220.2</v>
      </c>
      <c r="F23" s="2">
        <f t="shared" si="0"/>
        <v>3526.4285714285716</v>
      </c>
      <c r="G23" s="48">
        <v>3526.4285714285716</v>
      </c>
      <c r="H23" s="68"/>
      <c r="I23" s="63" t="s">
        <v>9</v>
      </c>
      <c r="J23" s="49">
        <f>+E23*B23</f>
        <v>11302.901999999998</v>
      </c>
      <c r="K23" s="48">
        <f>+E23*C23</f>
        <v>10329.113520000001</v>
      </c>
      <c r="L23" s="49">
        <f>$F23*B23</f>
        <v>12377.764285714286</v>
      </c>
      <c r="M23" s="48">
        <f>$F23*C23</f>
        <v>11311.372285714289</v>
      </c>
      <c r="N23" s="49">
        <f>+B23*G23</f>
        <v>12377.764285714286</v>
      </c>
      <c r="O23" s="48">
        <f>+C23*G23</f>
        <v>11311.372285714289</v>
      </c>
    </row>
    <row r="24" spans="1:16">
      <c r="A24" s="63" t="s">
        <v>10</v>
      </c>
      <c r="B24" s="42">
        <v>6.6040000000000001</v>
      </c>
      <c r="C24" s="43">
        <v>5.3222400000000007</v>
      </c>
      <c r="D24" s="44">
        <v>4753</v>
      </c>
      <c r="E24" s="49">
        <v>3468</v>
      </c>
      <c r="F24" s="2">
        <f t="shared" si="0"/>
        <v>3395</v>
      </c>
      <c r="G24" s="48">
        <v>3395</v>
      </c>
      <c r="H24" s="67"/>
      <c r="I24" s="63" t="s">
        <v>10</v>
      </c>
      <c r="J24" s="49">
        <f>+E24*B24</f>
        <v>22902.671999999999</v>
      </c>
      <c r="K24" s="48">
        <f>+E24*C24</f>
        <v>18457.528320000001</v>
      </c>
      <c r="L24" s="49">
        <f>$F24*B24</f>
        <v>22420.58</v>
      </c>
      <c r="M24" s="48">
        <f>$F24*C24</f>
        <v>18069.004800000002</v>
      </c>
      <c r="N24" s="49">
        <f>+B24*G24</f>
        <v>22420.58</v>
      </c>
      <c r="O24" s="48">
        <f>+C24*G24</f>
        <v>18069.004800000002</v>
      </c>
    </row>
    <row r="25" spans="1:16">
      <c r="A25" s="63" t="s">
        <v>37</v>
      </c>
      <c r="B25" s="42">
        <v>3.12</v>
      </c>
      <c r="C25" s="43">
        <v>2.7324000000000002</v>
      </c>
      <c r="D25" s="44">
        <v>5090</v>
      </c>
      <c r="E25" s="49">
        <f>+J25/B25</f>
        <v>2872.2142857142862</v>
      </c>
      <c r="F25" s="2">
        <f t="shared" si="0"/>
        <v>3635.7142857142858</v>
      </c>
      <c r="G25" s="48">
        <v>3635.7142857142858</v>
      </c>
      <c r="H25" s="67"/>
      <c r="I25" s="63" t="s">
        <v>37</v>
      </c>
      <c r="J25" s="49">
        <v>8961.3085714285735</v>
      </c>
      <c r="K25" s="48">
        <v>7699.024928571429</v>
      </c>
      <c r="L25" s="49">
        <f>$F25*B25</f>
        <v>11343.428571428572</v>
      </c>
      <c r="M25" s="48">
        <f>$F25*C25</f>
        <v>9934.2257142857143</v>
      </c>
      <c r="N25" s="49">
        <f>+B25*G25</f>
        <v>11343.428571428572</v>
      </c>
      <c r="O25" s="48">
        <f>+C25*G25</f>
        <v>9934.2257142857143</v>
      </c>
    </row>
    <row r="26" spans="1:16">
      <c r="A26" s="63" t="s">
        <v>11</v>
      </c>
      <c r="B26" s="42">
        <v>8.7360000000000007</v>
      </c>
      <c r="C26" s="43">
        <v>7.1992799999999999</v>
      </c>
      <c r="D26" s="44">
        <v>4206</v>
      </c>
      <c r="E26" s="49">
        <v>3246.75</v>
      </c>
      <c r="F26" s="2">
        <f t="shared" si="0"/>
        <v>3004.2857142857147</v>
      </c>
      <c r="G26" s="48">
        <v>3004.2857142857147</v>
      </c>
      <c r="H26" s="67"/>
      <c r="I26" s="63" t="s">
        <v>11</v>
      </c>
      <c r="J26" s="49">
        <f>+E26*B26</f>
        <v>28363.608000000004</v>
      </c>
      <c r="K26" s="48">
        <f>+E26*C26</f>
        <v>23374.262340000001</v>
      </c>
      <c r="L26" s="49">
        <f>$F26*B26</f>
        <v>26245.440000000006</v>
      </c>
      <c r="M26" s="48">
        <f>$F26*C26</f>
        <v>21628.69405714286</v>
      </c>
      <c r="N26" s="49">
        <f>+B26*G26</f>
        <v>26245.440000000006</v>
      </c>
      <c r="O26" s="48">
        <f>+C26*G26</f>
        <v>21628.69405714286</v>
      </c>
    </row>
    <row r="27" spans="1:16">
      <c r="A27" s="63" t="s">
        <v>38</v>
      </c>
      <c r="B27" s="42">
        <v>3.536</v>
      </c>
      <c r="C27" s="43">
        <v>3.6352800000000003</v>
      </c>
      <c r="D27" s="44">
        <v>4820</v>
      </c>
      <c r="E27" s="49">
        <f>+J27/B27</f>
        <v>2719.8571428571431</v>
      </c>
      <c r="F27" s="2">
        <f t="shared" si="0"/>
        <v>3442.8571428571431</v>
      </c>
      <c r="G27" s="48">
        <v>3442.8571428571431</v>
      </c>
      <c r="H27" s="67"/>
      <c r="I27" s="63" t="s">
        <v>38</v>
      </c>
      <c r="J27" s="49">
        <v>9617.4148571428577</v>
      </c>
      <c r="K27" s="48">
        <v>9699.7060285714306</v>
      </c>
      <c r="L27" s="49">
        <f>$F27*B27</f>
        <v>12173.942857142858</v>
      </c>
      <c r="M27" s="48">
        <f>$F27*C27</f>
        <v>12515.749714285716</v>
      </c>
      <c r="N27" s="49">
        <f>+B27*G27</f>
        <v>12173.942857142858</v>
      </c>
      <c r="O27" s="48">
        <f>+C27*G27</f>
        <v>12515.749714285716</v>
      </c>
    </row>
    <row r="28" spans="1:16">
      <c r="A28" s="63" t="s">
        <v>12</v>
      </c>
      <c r="B28" s="42">
        <v>9.2560000000000002</v>
      </c>
      <c r="C28" s="43">
        <v>7.5081600000000011</v>
      </c>
      <c r="D28" s="44">
        <v>4738</v>
      </c>
      <c r="E28" s="49">
        <v>3656.7</v>
      </c>
      <c r="F28" s="2">
        <f t="shared" si="0"/>
        <v>3384.2857142857147</v>
      </c>
      <c r="G28" s="48">
        <v>3384.2857142857147</v>
      </c>
      <c r="H28" s="67"/>
      <c r="I28" s="63" t="s">
        <v>12</v>
      </c>
      <c r="J28" s="49">
        <v>33846.415199999996</v>
      </c>
      <c r="K28" s="48">
        <v>27455.088672000002</v>
      </c>
      <c r="L28" s="49">
        <f>$F28*B28</f>
        <v>31324.948571428577</v>
      </c>
      <c r="M28" s="48">
        <f>$F28*C28</f>
        <v>25409.758628571435</v>
      </c>
      <c r="N28" s="49">
        <f>+B28*G28</f>
        <v>31324.948571428577</v>
      </c>
      <c r="O28" s="48">
        <f>+C28*G28</f>
        <v>25409.758628571435</v>
      </c>
    </row>
    <row r="29" spans="1:16">
      <c r="A29" s="63" t="s">
        <v>13</v>
      </c>
      <c r="B29" s="42">
        <v>6.9680000000000009</v>
      </c>
      <c r="C29" s="43">
        <v>6.6765600000000003</v>
      </c>
      <c r="D29" s="44">
        <v>5498</v>
      </c>
      <c r="E29" s="49">
        <v>3298.7999999999997</v>
      </c>
      <c r="F29" s="2">
        <f t="shared" si="0"/>
        <v>3927.1428571428573</v>
      </c>
      <c r="G29" s="48">
        <v>3927.1428571428573</v>
      </c>
      <c r="H29" s="67"/>
      <c r="I29" s="63" t="s">
        <v>13</v>
      </c>
      <c r="J29" s="49">
        <f>+E29*B29</f>
        <v>22986.038400000001</v>
      </c>
      <c r="K29" s="48">
        <f>+E29*C29</f>
        <v>22024.636127999998</v>
      </c>
      <c r="L29" s="49">
        <f>$F29*B29</f>
        <v>27364.331428571433</v>
      </c>
      <c r="M29" s="48">
        <f>$F29*C29</f>
        <v>26219.804914285716</v>
      </c>
      <c r="N29" s="49">
        <f>+B29*G29</f>
        <v>27364.331428571433</v>
      </c>
      <c r="O29" s="48">
        <f>+C29*G29</f>
        <v>26219.804914285716</v>
      </c>
    </row>
    <row r="30" spans="1:16">
      <c r="A30" s="63" t="s">
        <v>14</v>
      </c>
      <c r="B30" s="42">
        <v>3.1719999999999997</v>
      </c>
      <c r="C30" s="43">
        <v>3.5640000000000005</v>
      </c>
      <c r="D30" s="44">
        <v>5178</v>
      </c>
      <c r="E30" s="49">
        <v>3493.7</v>
      </c>
      <c r="F30" s="2">
        <f t="shared" si="0"/>
        <v>3698.5714285714289</v>
      </c>
      <c r="G30" s="48">
        <v>3698.5714285714289</v>
      </c>
      <c r="H30" s="67"/>
      <c r="I30" s="63" t="s">
        <v>14</v>
      </c>
      <c r="J30" s="49">
        <f>+E30*B30</f>
        <v>11082.016399999999</v>
      </c>
      <c r="K30" s="48">
        <f>+E30*C30</f>
        <v>12451.546800000002</v>
      </c>
      <c r="L30" s="49">
        <f>$F30*B30</f>
        <v>11731.868571428571</v>
      </c>
      <c r="M30" s="48">
        <f>$F30*C30</f>
        <v>13181.708571428575</v>
      </c>
      <c r="N30" s="49">
        <f>+B30*G30</f>
        <v>11731.868571428571</v>
      </c>
      <c r="O30" s="48">
        <f>+C30*G30</f>
        <v>13181.708571428575</v>
      </c>
    </row>
    <row r="31" spans="1:16">
      <c r="A31" s="63" t="s">
        <v>39</v>
      </c>
      <c r="B31" s="42">
        <v>2.4179999999999993</v>
      </c>
      <c r="C31" s="43">
        <v>1.9720800000000132</v>
      </c>
      <c r="D31" s="44">
        <v>3000</v>
      </c>
      <c r="E31" s="49">
        <f>+J31/B31</f>
        <v>1692.8571428571433</v>
      </c>
      <c r="F31" s="2">
        <f t="shared" si="0"/>
        <v>2142.8571428571431</v>
      </c>
      <c r="G31" s="48">
        <v>2143</v>
      </c>
      <c r="H31" s="67"/>
      <c r="I31" s="63" t="s">
        <v>39</v>
      </c>
      <c r="J31" s="49">
        <v>4093.3285714285712</v>
      </c>
      <c r="K31" s="48">
        <v>3275.061428571451</v>
      </c>
      <c r="L31" s="49">
        <f>$F31*B31</f>
        <v>5181.4285714285706</v>
      </c>
      <c r="M31" s="48">
        <f>$F31*C31</f>
        <v>4225.8857142857432</v>
      </c>
      <c r="N31" s="49">
        <f>+B31*G31</f>
        <v>5181.7739999999985</v>
      </c>
      <c r="O31" s="48">
        <f>+C31*G31</f>
        <v>4226.1674400000284</v>
      </c>
    </row>
    <row r="32" spans="1:16">
      <c r="A32" s="64" t="s">
        <v>20</v>
      </c>
      <c r="B32" s="42">
        <v>12</v>
      </c>
      <c r="C32" s="43">
        <v>10.966153846153848</v>
      </c>
      <c r="D32" s="44">
        <v>4490</v>
      </c>
      <c r="E32" s="49">
        <v>2277.12</v>
      </c>
      <c r="F32" s="2">
        <f t="shared" si="0"/>
        <v>3207.1428571428573</v>
      </c>
      <c r="G32" s="48">
        <v>3207.1428571428573</v>
      </c>
      <c r="H32" s="67"/>
      <c r="I32" s="64" t="s">
        <v>20</v>
      </c>
      <c r="J32" s="49">
        <v>27325.439999999999</v>
      </c>
      <c r="K32" s="48">
        <v>24971.248246153849</v>
      </c>
      <c r="L32" s="49">
        <f>$F32*B32</f>
        <v>38485.71428571429</v>
      </c>
      <c r="M32" s="48">
        <f>$F32*C32</f>
        <v>35170.021978021985</v>
      </c>
      <c r="N32" s="49">
        <f>+B32*G32</f>
        <v>38485.71428571429</v>
      </c>
      <c r="O32" s="48">
        <f>+C32*G32</f>
        <v>35170.021978021985</v>
      </c>
    </row>
    <row r="33" spans="1:15">
      <c r="A33" s="64" t="s">
        <v>21</v>
      </c>
      <c r="B33" s="42">
        <v>30</v>
      </c>
      <c r="C33" s="43">
        <v>27.415384615384617</v>
      </c>
      <c r="D33" s="44">
        <v>3574</v>
      </c>
      <c r="E33" s="49">
        <v>2057.6</v>
      </c>
      <c r="F33" s="2">
        <f t="shared" si="0"/>
        <v>2552.8571428571431</v>
      </c>
      <c r="G33" s="48">
        <v>2552.8571428571431</v>
      </c>
      <c r="H33" s="67"/>
      <c r="I33" s="64" t="s">
        <v>21</v>
      </c>
      <c r="J33" s="49">
        <v>61728</v>
      </c>
      <c r="K33" s="48">
        <v>56409.895384615389</v>
      </c>
      <c r="L33" s="49">
        <f>$F33*B33</f>
        <v>76585.71428571429</v>
      </c>
      <c r="M33" s="48">
        <f>$F33*C33</f>
        <v>69987.560439560446</v>
      </c>
      <c r="N33" s="49">
        <f>+B33*G33</f>
        <v>76585.71428571429</v>
      </c>
      <c r="O33" s="48">
        <f>+C33*G33</f>
        <v>69987.560439560446</v>
      </c>
    </row>
    <row r="34" spans="1:15">
      <c r="A34" s="64" t="s">
        <v>40</v>
      </c>
      <c r="B34" s="42">
        <v>47.36</v>
      </c>
      <c r="C34" s="43">
        <v>41.879753846153903</v>
      </c>
      <c r="D34" s="44">
        <v>450</v>
      </c>
      <c r="E34" s="49">
        <f>+J34/B34</f>
        <v>253.92857142857144</v>
      </c>
      <c r="F34" s="2">
        <f t="shared" si="0"/>
        <v>321.42857142857144</v>
      </c>
      <c r="G34" s="48">
        <v>321.42857142857144</v>
      </c>
      <c r="H34" s="67"/>
      <c r="I34" s="64" t="s">
        <v>40</v>
      </c>
      <c r="J34" s="49">
        <v>12026.057142857144</v>
      </c>
      <c r="K34" s="48">
        <v>10432.545824175839</v>
      </c>
      <c r="L34" s="49">
        <f>$F34*B34</f>
        <v>15222.857142857143</v>
      </c>
      <c r="M34" s="48">
        <f>$F34*C34</f>
        <v>13461.349450549469</v>
      </c>
      <c r="N34" s="49">
        <f>+B34*G34</f>
        <v>15222.857142857143</v>
      </c>
      <c r="O34" s="48">
        <f>+C34*G34</f>
        <v>13461.349450549469</v>
      </c>
    </row>
    <row r="35" spans="1:15">
      <c r="A35" s="64" t="s">
        <v>41</v>
      </c>
      <c r="B35" s="42">
        <v>8.7100000000000009</v>
      </c>
      <c r="C35" s="43">
        <v>7.9596000000000018</v>
      </c>
      <c r="D35" s="44">
        <v>300</v>
      </c>
      <c r="E35" s="49">
        <f>+J35/B35</f>
        <v>169.28571428571431</v>
      </c>
      <c r="F35" s="2">
        <f t="shared" si="0"/>
        <v>214.28571428571431</v>
      </c>
      <c r="G35" s="48">
        <v>214.28571428571431</v>
      </c>
      <c r="H35" s="67"/>
      <c r="I35" s="64" t="s">
        <v>41</v>
      </c>
      <c r="J35" s="49">
        <v>1474.4785714285717</v>
      </c>
      <c r="K35" s="48">
        <v>1321.8621428571435</v>
      </c>
      <c r="L35" s="49">
        <f>$F35*B35</f>
        <v>1866.4285714285718</v>
      </c>
      <c r="M35" s="48">
        <f>$F35*C35</f>
        <v>1705.6285714285721</v>
      </c>
      <c r="N35" s="49">
        <f>+B35*G35</f>
        <v>1866.4285714285718</v>
      </c>
      <c r="O35" s="48">
        <f>+C35*G35</f>
        <v>1705.6285714285721</v>
      </c>
    </row>
    <row r="36" spans="1:15">
      <c r="A36" s="64" t="s">
        <v>42</v>
      </c>
      <c r="B36" s="42">
        <v>19.760000000000002</v>
      </c>
      <c r="C36" s="43">
        <v>18.057600000000001</v>
      </c>
      <c r="D36" s="44">
        <v>300</v>
      </c>
      <c r="E36" s="49">
        <f>+J36/B36</f>
        <v>169.28571428571431</v>
      </c>
      <c r="F36" s="2">
        <f t="shared" si="0"/>
        <v>214.28571428571431</v>
      </c>
      <c r="G36" s="48">
        <v>214.28571428571431</v>
      </c>
      <c r="H36" s="67"/>
      <c r="I36" s="64" t="s">
        <v>42</v>
      </c>
      <c r="J36" s="49">
        <v>3345.0857142857149</v>
      </c>
      <c r="K36" s="48">
        <v>2998.8514285714291</v>
      </c>
      <c r="L36" s="49">
        <f>$F36*B36</f>
        <v>4234.2857142857147</v>
      </c>
      <c r="M36" s="48">
        <f>$F36*C36</f>
        <v>3869.4857142857149</v>
      </c>
      <c r="N36" s="49">
        <f>+B36*G36</f>
        <v>4234.2857142857147</v>
      </c>
      <c r="O36" s="48">
        <f>+C36*G36</f>
        <v>3869.4857142857149</v>
      </c>
    </row>
    <row r="37" spans="1:15" ht="15" thickBot="1">
      <c r="A37" s="65" t="s">
        <v>43</v>
      </c>
      <c r="B37" s="50">
        <v>8.09</v>
      </c>
      <c r="C37" s="51">
        <v>7.393015384615385</v>
      </c>
      <c r="D37" s="26"/>
      <c r="E37" s="52">
        <v>0</v>
      </c>
      <c r="F37" s="53">
        <v>0</v>
      </c>
      <c r="G37" s="54">
        <v>0</v>
      </c>
      <c r="H37" s="66"/>
      <c r="I37" s="65" t="s">
        <v>43</v>
      </c>
      <c r="J37" s="52">
        <f>+E37*B37</f>
        <v>0</v>
      </c>
      <c r="K37" s="54">
        <f>+E37*C37</f>
        <v>0</v>
      </c>
      <c r="L37" s="52">
        <v>0</v>
      </c>
      <c r="M37" s="54">
        <v>0</v>
      </c>
      <c r="N37" s="52">
        <f>+B37*G37</f>
        <v>0</v>
      </c>
      <c r="O37" s="54">
        <f>+C37*G37</f>
        <v>0</v>
      </c>
    </row>
    <row r="38" spans="1:15" ht="15" thickBot="1">
      <c r="A38" s="30" t="s">
        <v>44</v>
      </c>
      <c r="D38" s="30"/>
      <c r="E38" s="30"/>
      <c r="I38" s="76" t="s">
        <v>47</v>
      </c>
      <c r="J38" s="55">
        <f>SUM(J7:J37)</f>
        <v>614738.29615428566</v>
      </c>
      <c r="K38" s="56">
        <f>SUM(K7:K37)</f>
        <v>569350.29775094497</v>
      </c>
      <c r="L38" s="55">
        <f>SUM(L7:L36)</f>
        <v>686061.22285714292</v>
      </c>
      <c r="M38" s="57">
        <f>SUM(M7:M36)</f>
        <v>637686.56163956062</v>
      </c>
      <c r="N38" s="55">
        <f>SUM(N7:N37)</f>
        <v>774408.8904285715</v>
      </c>
      <c r="O38" s="57">
        <f>SUM(O7:O37)</f>
        <v>722783.08395098906</v>
      </c>
    </row>
    <row r="39" spans="1:15" ht="15" thickBot="1">
      <c r="A39" s="30" t="s">
        <v>45</v>
      </c>
      <c r="D39" s="30"/>
      <c r="E39" s="30"/>
      <c r="I39" s="76" t="s">
        <v>48</v>
      </c>
      <c r="J39" s="55">
        <f>+J38/J6</f>
        <v>2364.3780621318679</v>
      </c>
      <c r="K39" s="56">
        <f>+K38/K6</f>
        <v>2396.2554619147518</v>
      </c>
      <c r="L39" s="55">
        <f>L38/B6</f>
        <v>2638.6970109890099</v>
      </c>
      <c r="M39" s="57">
        <f>M38/C6</f>
        <v>2683.8660001665007</v>
      </c>
      <c r="N39" s="55">
        <f>N38/B6</f>
        <v>2978.4957324175812</v>
      </c>
      <c r="O39" s="57">
        <f>O38/C6</f>
        <v>3042.0163465950714</v>
      </c>
    </row>
    <row r="40" spans="1:15">
      <c r="D40" s="30"/>
      <c r="E40" s="30"/>
      <c r="I40" s="30" t="s">
        <v>44</v>
      </c>
    </row>
    <row r="41" spans="1:15">
      <c r="I41" s="30" t="s">
        <v>45</v>
      </c>
    </row>
    <row r="42" spans="1:15">
      <c r="I42" s="30" t="s">
        <v>50</v>
      </c>
    </row>
  </sheetData>
  <mergeCells count="13">
    <mergeCell ref="L4:M4"/>
    <mergeCell ref="N4:O4"/>
    <mergeCell ref="E2:G3"/>
    <mergeCell ref="J3:K3"/>
    <mergeCell ref="L3:M3"/>
    <mergeCell ref="N3:O3"/>
    <mergeCell ref="J2:O2"/>
    <mergeCell ref="B2:C2"/>
    <mergeCell ref="D2:D3"/>
    <mergeCell ref="E4:E5"/>
    <mergeCell ref="F4:F5"/>
    <mergeCell ref="G4:G5"/>
    <mergeCell ref="J4:K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(2)</vt:lpstr>
    </vt:vector>
  </TitlesOfParts>
  <Company>ASSISTANCE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Pablo Mingo Echavarri</dc:creator>
  <cp:lastModifiedBy>Jose Pablo Mingo Echavarri</cp:lastModifiedBy>
  <dcterms:created xsi:type="dcterms:W3CDTF">2016-05-27T18:56:23Z</dcterms:created>
  <dcterms:modified xsi:type="dcterms:W3CDTF">2016-05-29T00:19:18Z</dcterms:modified>
</cp:coreProperties>
</file>